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120" yWindow="1320" windowWidth="9720" windowHeight="6120"/>
  </bookViews>
  <sheets>
    <sheet name="ГИС сводная" sheetId="19" r:id="rId1"/>
    <sheet name="Лист1" sheetId="21" r:id="rId2"/>
  </sheets>
  <definedNames>
    <definedName name="_xlnm.Print_Area" localSheetId="0">'ГИС сводная'!$A$1:$J$42</definedName>
  </definedNames>
  <calcPr calcId="125725"/>
</workbook>
</file>

<file path=xl/calcChain.xml><?xml version="1.0" encoding="utf-8"?>
<calcChain xmlns="http://schemas.openxmlformats.org/spreadsheetml/2006/main">
  <c r="D31" i="19"/>
  <c r="N31" s="1"/>
  <c r="D30"/>
  <c r="N30" s="1"/>
  <c r="N29"/>
  <c r="N25"/>
  <c r="N24"/>
  <c r="N23"/>
  <c r="N22"/>
  <c r="N21"/>
  <c r="N20"/>
  <c r="N19"/>
  <c r="N18"/>
  <c r="N17"/>
  <c r="N16"/>
  <c r="N15"/>
  <c r="N14"/>
  <c r="N13"/>
  <c r="N12"/>
  <c r="N11"/>
  <c r="N10"/>
  <c r="N9"/>
  <c r="N8"/>
  <c r="K36"/>
  <c r="L36"/>
  <c r="M36"/>
  <c r="K33"/>
  <c r="L33"/>
  <c r="M33"/>
  <c r="K32"/>
  <c r="L32"/>
  <c r="M32"/>
  <c r="K26"/>
  <c r="L26"/>
  <c r="M26"/>
  <c r="D28" i="21"/>
  <c r="C28"/>
  <c r="C29" s="1"/>
  <c r="A5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H19" i="19"/>
  <c r="I19"/>
  <c r="J19" s="1"/>
  <c r="H21"/>
  <c r="I21" s="1"/>
  <c r="J21" s="1"/>
  <c r="H22"/>
  <c r="I22"/>
  <c r="J22" s="1"/>
  <c r="L22"/>
  <c r="M22" s="1"/>
  <c r="L21"/>
  <c r="M21" s="1"/>
  <c r="L20"/>
  <c r="H35"/>
  <c r="I35" s="1"/>
  <c r="J35" s="1"/>
  <c r="I29"/>
  <c r="J29" s="1"/>
  <c r="A31"/>
  <c r="H8"/>
  <c r="I8" s="1"/>
  <c r="H9"/>
  <c r="I9"/>
  <c r="J9" s="1"/>
  <c r="H10"/>
  <c r="I10" s="1"/>
  <c r="J10" s="1"/>
  <c r="H11"/>
  <c r="I11" s="1"/>
  <c r="J11" s="1"/>
  <c r="H12"/>
  <c r="I12"/>
  <c r="J12" s="1"/>
  <c r="H13"/>
  <c r="I13" s="1"/>
  <c r="J13" s="1"/>
  <c r="H14"/>
  <c r="I14"/>
  <c r="J14" s="1"/>
  <c r="H15"/>
  <c r="I15" s="1"/>
  <c r="J15" s="1"/>
  <c r="H16"/>
  <c r="I16"/>
  <c r="J16" s="1"/>
  <c r="H17"/>
  <c r="I17" s="1"/>
  <c r="J17" s="1"/>
  <c r="H18"/>
  <c r="I18"/>
  <c r="J18" s="1"/>
  <c r="H20"/>
  <c r="I20" s="1"/>
  <c r="J20" s="1"/>
  <c r="H23"/>
  <c r="I23"/>
  <c r="J23" s="1"/>
  <c r="H24"/>
  <c r="I24" s="1"/>
  <c r="J24" s="1"/>
  <c r="H25"/>
  <c r="I25"/>
  <c r="J25" s="1"/>
  <c r="A9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N26" l="1"/>
  <c r="N32"/>
  <c r="H31"/>
  <c r="I31" s="1"/>
  <c r="J31" s="1"/>
  <c r="H30"/>
  <c r="I30" s="1"/>
  <c r="J30"/>
  <c r="J8"/>
  <c r="J26" s="1"/>
  <c r="I26"/>
  <c r="H26"/>
  <c r="N33" l="1"/>
  <c r="N36" s="1"/>
  <c r="J32"/>
  <c r="I32"/>
  <c r="I33" s="1"/>
  <c r="G33" s="1"/>
  <c r="G36" s="1"/>
  <c r="J33"/>
  <c r="J36" s="1"/>
</calcChain>
</file>

<file path=xl/sharedStrings.xml><?xml version="1.0" encoding="utf-8"?>
<sst xmlns="http://schemas.openxmlformats.org/spreadsheetml/2006/main" count="136" uniqueCount="81">
  <si>
    <t>1 раз в год</t>
  </si>
  <si>
    <t>4 раза в год</t>
  </si>
  <si>
    <t>Техническое обслуживание внутридомового газового оборудования</t>
  </si>
  <si>
    <t>1 кв.м асфальта</t>
  </si>
  <si>
    <t>1 кв.м лестничных клеток</t>
  </si>
  <si>
    <t>1 кв.м.общей площади</t>
  </si>
  <si>
    <t>1 раз в  2 суток</t>
  </si>
  <si>
    <t>Текущий ремонт</t>
  </si>
  <si>
    <t>ежемесячно</t>
  </si>
  <si>
    <t>1 метр трубопровода</t>
  </si>
  <si>
    <t>Гидравлические испытания системы отопления</t>
  </si>
  <si>
    <t>Промывка системы отопления</t>
  </si>
  <si>
    <t>Техническое обслуживание инженерных сетей входящих в состав общего имущества многоквартирных жилых домов</t>
  </si>
  <si>
    <t>Техническое обслуживание мягкой кровли</t>
  </si>
  <si>
    <t>Техническое обслуживание ГЩВУ (ВРУ)</t>
  </si>
  <si>
    <t>Техническое обслуживание системы освещения общего имущества</t>
  </si>
  <si>
    <t xml:space="preserve">Техническое обслуживание электрических сетей и их оборудования на лестничных клетках </t>
  </si>
  <si>
    <t>Осмотр наружных конструкций панельного дома</t>
  </si>
  <si>
    <t>Дератизация, дезинсекция</t>
  </si>
  <si>
    <t>Проверка дымоходов и вентканалов</t>
  </si>
  <si>
    <t>Услуга по управлению</t>
  </si>
  <si>
    <t>Услуги паспортной службы</t>
  </si>
  <si>
    <t>Услуги по начислению и сбору платежей, работе с неплательщиками</t>
  </si>
  <si>
    <t>№</t>
  </si>
  <si>
    <t>Наименование работы</t>
  </si>
  <si>
    <t>Итого стоимость в руб. в год</t>
  </si>
  <si>
    <t>Тариф на 1м2/мес. в руб.</t>
  </si>
  <si>
    <t>1 кв.м.общ.пл.</t>
  </si>
  <si>
    <t>Согласно правилам и нормам обслуживания жилого фонда</t>
  </si>
  <si>
    <t xml:space="preserve"> Площадь МКД</t>
  </si>
  <si>
    <t>1 кв.м.общ.жил.пл.</t>
  </si>
  <si>
    <t>по графику</t>
  </si>
  <si>
    <t>Итого стоимость в месяц, руб.</t>
  </si>
  <si>
    <t>Содержание общего имущества и управление МКД</t>
  </si>
  <si>
    <t>1 кв.м кровли( ст-ть пересчитана на 1 кв.м. об.пл.)</t>
  </si>
  <si>
    <t>1 ВРУ  ( ст-ть пересчитана на 1 кв.м. об.пл.)</t>
  </si>
  <si>
    <t>1 кв.м площади вспомогательных помещений ( ст-ть пересчитана на 1 кв.м. об.пл.)</t>
  </si>
  <si>
    <t>1 кв.м лестничных клеток ( ст-ть пересчитана на 1 кв.м. об.пл.)</t>
  </si>
  <si>
    <t xml:space="preserve">1 кв.м.общ.пл. </t>
  </si>
  <si>
    <t>Стоимость на 1 кв м об пл</t>
  </si>
  <si>
    <t>Дежурство слесарей, электриков</t>
  </si>
  <si>
    <t>1 кв.м. общ.пл.</t>
  </si>
  <si>
    <t>Площадь ОИ</t>
  </si>
  <si>
    <t>убрать при печати</t>
  </si>
  <si>
    <t>г. Рязань ул. Зафабричная д. 5</t>
  </si>
  <si>
    <t xml:space="preserve">Уборка лестничных площадок и маршей </t>
  </si>
  <si>
    <t xml:space="preserve">Подметание прилегающей территории </t>
  </si>
  <si>
    <t>Осмотр технических этажей, чердаков и подвальных помещений</t>
  </si>
  <si>
    <t xml:space="preserve">Осмотр мест общего пользования </t>
  </si>
  <si>
    <t xml:space="preserve">Аварийное обслуживание, непредвиденные работы </t>
  </si>
  <si>
    <t>постоянно</t>
  </si>
  <si>
    <t>Периодичность</t>
  </si>
  <si>
    <t>Итого</t>
  </si>
  <si>
    <t>Количество</t>
  </si>
  <si>
    <t>Ед.изм.</t>
  </si>
  <si>
    <t>Цена (руб.)</t>
  </si>
  <si>
    <t>Объем</t>
  </si>
  <si>
    <t>КРСОИ</t>
  </si>
  <si>
    <t>3 раза в год-вентканалы в МКД с газовыми приборами, раз в год-в МКД с электроплитами</t>
  </si>
  <si>
    <t>Информация об исключении из платы за содержание жилого помещения стоимости услуг по сбору, вывозу, утилизации ТКО</t>
  </si>
  <si>
    <t>многоквартирный дом</t>
  </si>
  <si>
    <t>Структура платы за содержание жилого помещения</t>
  </si>
  <si>
    <t>Размер платы за содержание жилогопомещения до исключения стоимости услуг по сбору, вывозу, утилизации ТКО (руб/м2)</t>
  </si>
  <si>
    <t>Размер платы за содержание жилогопомещения после исключения стоимости услуг по сбору, вывозу, утилизации ТКО (руб/м2)</t>
  </si>
  <si>
    <t>Осмотр мест общего пользования</t>
  </si>
  <si>
    <t>Аварийное обслуживание, непредвиденные работы</t>
  </si>
  <si>
    <t>Сбор, вывоз и утилизация ТКО</t>
  </si>
  <si>
    <t>Вывоз древесных отходов</t>
  </si>
  <si>
    <t xml:space="preserve">Стоимость утилизации (захоронения) древесных отходов </t>
  </si>
  <si>
    <t>Всего</t>
  </si>
  <si>
    <t>Величина стоимости услуг по сбору, вывозу, утилизации ТКО, которая исключена из платы за содержание жилого помешения</t>
  </si>
  <si>
    <t xml:space="preserve"> ул. Зафабричная д. 5</t>
  </si>
  <si>
    <t xml:space="preserve">Заместитель директора </t>
  </si>
  <si>
    <t>Сучкова Н.С.</t>
  </si>
  <si>
    <t>Уборка контейнерной площадки, подъездных путей и прилегающей территории</t>
  </si>
  <si>
    <t>Содержание и оборудование контейнерной площадки, подъездных путей и прилегающей территории</t>
  </si>
  <si>
    <t xml:space="preserve">Подметание прилегающей территории, содержание и уборка контейнерных площадок </t>
  </si>
  <si>
    <t xml:space="preserve">Тариф с КРСОИ  на 1м2/мес. в руб. </t>
  </si>
  <si>
    <t xml:space="preserve"> </t>
  </si>
  <si>
    <t>Коммунальные ресурсы потребляемые в целях содержания общего имущества в многоквартирном доме (КРСОИ) с 01.01.2026</t>
  </si>
  <si>
    <t>Расчет платы за услуги (работы)  по содержанию,управлению и текущему ремонту  общего имущества многоквартирного дома с 05.02.2027 г. (Перечень и стоимость работ по содержанию, управлению и текущему ремонту общего имущества МКД)</t>
  </si>
</sst>
</file>

<file path=xl/styles.xml><?xml version="1.0" encoding="utf-8"?>
<styleSheet xmlns="http://schemas.openxmlformats.org/spreadsheetml/2006/main">
  <numFmts count="2">
    <numFmt numFmtId="164" formatCode="_-* #,##0.00_р_._-;\-* #,##0.00_р_._-;_-* &quot;-&quot;??_р_._-;_-@_-"/>
    <numFmt numFmtId="165" formatCode="0.00;[Red]0.00"/>
  </numFmts>
  <fonts count="11">
    <font>
      <sz val="10"/>
      <name val="Arial"/>
    </font>
    <font>
      <sz val="10"/>
      <name val="Arial Cyr"/>
      <charset val="204"/>
    </font>
    <font>
      <sz val="12"/>
      <name val="Cambria"/>
      <family val="1"/>
      <charset val="204"/>
    </font>
    <font>
      <b/>
      <sz val="12"/>
      <name val="Cambria"/>
      <family val="1"/>
      <charset val="204"/>
    </font>
    <font>
      <b/>
      <sz val="12"/>
      <color indexed="8"/>
      <name val="Cambria"/>
      <family val="1"/>
      <charset val="204"/>
    </font>
    <font>
      <sz val="12"/>
      <color indexed="8"/>
      <name val="Cambria"/>
      <family val="1"/>
      <charset val="204"/>
    </font>
    <font>
      <b/>
      <i/>
      <sz val="12"/>
      <color indexed="8"/>
      <name val="Cambria"/>
      <family val="1"/>
      <charset val="204"/>
    </font>
    <font>
      <sz val="12"/>
      <name val="Times New Roman"/>
      <family val="1"/>
      <charset val="204"/>
    </font>
    <font>
      <sz val="12"/>
      <name val="Cambria"/>
      <family val="1"/>
      <charset val="204"/>
      <scheme val="maj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27">
    <xf numFmtId="0" fontId="0" fillId="0" borderId="0" xfId="0"/>
    <xf numFmtId="0" fontId="2" fillId="0" borderId="0" xfId="0" applyFont="1" applyFill="1"/>
    <xf numFmtId="0" fontId="2" fillId="0" borderId="0" xfId="0" applyFont="1"/>
    <xf numFmtId="0" fontId="3" fillId="0" borderId="0" xfId="0" applyFont="1"/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Alignment="1">
      <alignment horizontal="right"/>
    </xf>
    <xf numFmtId="0" fontId="4" fillId="0" borderId="0" xfId="0" applyFont="1" applyBorder="1" applyAlignment="1">
      <alignment horizontal="center" vertical="center" wrapText="1"/>
    </xf>
    <xf numFmtId="2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wrapText="1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4" fontId="2" fillId="0" borderId="2" xfId="0" applyNumberFormat="1" applyFont="1" applyFill="1" applyBorder="1" applyAlignment="1">
      <alignment horizontal="center" vertical="center" wrapText="1"/>
    </xf>
    <xf numFmtId="4" fontId="3" fillId="0" borderId="0" xfId="0" applyNumberFormat="1" applyFont="1" applyFill="1" applyAlignment="1">
      <alignment horizontal="right"/>
    </xf>
    <xf numFmtId="4" fontId="2" fillId="0" borderId="0" xfId="0" applyNumberFormat="1" applyFont="1"/>
    <xf numFmtId="4" fontId="4" fillId="0" borderId="0" xfId="0" applyNumberFormat="1" applyFont="1" applyFill="1" applyBorder="1" applyAlignment="1">
      <alignment vertical="center" wrapText="1"/>
    </xf>
    <xf numFmtId="4" fontId="4" fillId="0" borderId="0" xfId="0" applyNumberFormat="1" applyFont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/>
    </xf>
    <xf numFmtId="4" fontId="2" fillId="0" borderId="0" xfId="0" applyNumberFormat="1" applyFont="1" applyBorder="1" applyAlignment="1">
      <alignment horizontal="center"/>
    </xf>
    <xf numFmtId="4" fontId="3" fillId="0" borderId="0" xfId="0" applyNumberFormat="1" applyFont="1" applyFill="1" applyBorder="1" applyAlignment="1">
      <alignment horizontal="center"/>
    </xf>
    <xf numFmtId="4" fontId="3" fillId="0" borderId="0" xfId="0" applyNumberFormat="1" applyFont="1" applyBorder="1" applyAlignment="1">
      <alignment horizontal="center"/>
    </xf>
    <xf numFmtId="4" fontId="3" fillId="0" borderId="0" xfId="0" applyNumberFormat="1" applyFont="1"/>
    <xf numFmtId="4" fontId="2" fillId="0" borderId="0" xfId="0" applyNumberFormat="1" applyFont="1" applyFill="1"/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justify" vertical="center" wrapText="1"/>
    </xf>
    <xf numFmtId="4" fontId="4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/>
    <xf numFmtId="4" fontId="2" fillId="0" borderId="1" xfId="0" applyNumberFormat="1" applyFont="1" applyBorder="1" applyAlignment="1">
      <alignment horizontal="center" vertical="center"/>
    </xf>
    <xf numFmtId="4" fontId="2" fillId="2" borderId="0" xfId="0" applyNumberFormat="1" applyFont="1" applyFill="1"/>
    <xf numFmtId="4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/>
    <xf numFmtId="4" fontId="4" fillId="2" borderId="2" xfId="0" applyNumberFormat="1" applyFont="1" applyFill="1" applyBorder="1" applyAlignment="1">
      <alignment horizontal="right"/>
    </xf>
    <xf numFmtId="4" fontId="4" fillId="2" borderId="2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/>
    </xf>
    <xf numFmtId="4" fontId="3" fillId="2" borderId="2" xfId="0" applyNumberFormat="1" applyFont="1" applyFill="1" applyBorder="1" applyAlignment="1">
      <alignment horizontal="center"/>
    </xf>
    <xf numFmtId="4" fontId="3" fillId="2" borderId="1" xfId="0" applyNumberFormat="1" applyFont="1" applyFill="1" applyBorder="1" applyAlignment="1">
      <alignment horizontal="center"/>
    </xf>
    <xf numFmtId="4" fontId="3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/>
    <xf numFmtId="2" fontId="4" fillId="2" borderId="2" xfId="0" applyNumberFormat="1" applyFont="1" applyFill="1" applyBorder="1" applyAlignment="1">
      <alignment horizontal="right"/>
    </xf>
    <xf numFmtId="4" fontId="4" fillId="2" borderId="1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9" fillId="0" borderId="0" xfId="0" applyFont="1" applyAlignment="1"/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justify" vertical="center" wrapText="1"/>
    </xf>
    <xf numFmtId="2" fontId="7" fillId="0" borderId="1" xfId="0" applyNumberFormat="1" applyFont="1" applyBorder="1" applyAlignment="1">
      <alignment vertical="center" wrapText="1"/>
    </xf>
    <xf numFmtId="2" fontId="7" fillId="0" borderId="2" xfId="0" applyNumberFormat="1" applyFont="1" applyBorder="1" applyAlignment="1">
      <alignment vertical="center" wrapText="1"/>
    </xf>
    <xf numFmtId="4" fontId="2" fillId="0" borderId="4" xfId="0" applyNumberFormat="1" applyFont="1" applyBorder="1"/>
    <xf numFmtId="4" fontId="9" fillId="0" borderId="0" xfId="0" applyNumberFormat="1" applyFont="1" applyBorder="1"/>
    <xf numFmtId="0" fontId="9" fillId="0" borderId="0" xfId="0" applyFont="1" applyBorder="1"/>
    <xf numFmtId="0" fontId="7" fillId="2" borderId="1" xfId="0" applyFont="1" applyFill="1" applyBorder="1" applyAlignment="1">
      <alignment horizontal="justify" vertical="center" wrapText="1"/>
    </xf>
    <xf numFmtId="2" fontId="2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justify" wrapText="1"/>
    </xf>
    <xf numFmtId="0" fontId="9" fillId="0" borderId="4" xfId="0" applyFont="1" applyBorder="1"/>
    <xf numFmtId="0" fontId="9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justify" wrapText="1"/>
    </xf>
    <xf numFmtId="2" fontId="7" fillId="0" borderId="1" xfId="0" applyNumberFormat="1" applyFont="1" applyFill="1" applyBorder="1" applyAlignment="1">
      <alignment vertical="center" wrapText="1"/>
    </xf>
    <xf numFmtId="0" fontId="9" fillId="0" borderId="1" xfId="0" applyFont="1" applyBorder="1"/>
    <xf numFmtId="2" fontId="9" fillId="0" borderId="1" xfId="0" applyNumberFormat="1" applyFont="1" applyBorder="1" applyAlignment="1"/>
    <xf numFmtId="2" fontId="9" fillId="0" borderId="0" xfId="0" applyNumberFormat="1" applyFont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/>
    <xf numFmtId="0" fontId="10" fillId="0" borderId="0" xfId="0" applyFont="1" applyAlignment="1"/>
    <xf numFmtId="4" fontId="4" fillId="2" borderId="1" xfId="0" applyNumberFormat="1" applyFont="1" applyFill="1" applyBorder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/>
    </xf>
    <xf numFmtId="0" fontId="3" fillId="0" borderId="0" xfId="0" applyFont="1" applyFill="1"/>
    <xf numFmtId="0" fontId="2" fillId="2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2" borderId="2" xfId="0" applyFont="1" applyFill="1" applyBorder="1" applyAlignment="1">
      <alignment horizontal="left"/>
    </xf>
    <xf numFmtId="0" fontId="0" fillId="2" borderId="3" xfId="0" applyFill="1" applyBorder="1" applyAlignment="1"/>
    <xf numFmtId="0" fontId="0" fillId="2" borderId="5" xfId="0" applyFill="1" applyBorder="1" applyAlignment="1"/>
    <xf numFmtId="0" fontId="4" fillId="2" borderId="1" xfId="0" applyFont="1" applyFill="1" applyBorder="1" applyAlignment="1">
      <alignment horizontal="right"/>
    </xf>
    <xf numFmtId="0" fontId="2" fillId="0" borderId="8" xfId="0" applyFont="1" applyBorder="1" applyAlignment="1">
      <alignment horizontal="left" wrapText="1"/>
    </xf>
    <xf numFmtId="0" fontId="0" fillId="0" borderId="8" xfId="0" applyBorder="1" applyAlignment="1"/>
    <xf numFmtId="0" fontId="2" fillId="0" borderId="0" xfId="0" applyFont="1" applyBorder="1" applyAlignment="1">
      <alignment horizontal="left" wrapText="1"/>
    </xf>
    <xf numFmtId="0" fontId="0" fillId="0" borderId="0" xfId="0" applyAlignment="1"/>
    <xf numFmtId="0" fontId="4" fillId="2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4" fontId="2" fillId="0" borderId="6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2" borderId="3" xfId="0" applyFont="1" applyFill="1" applyBorder="1" applyAlignment="1">
      <alignment horizontal="right"/>
    </xf>
    <xf numFmtId="0" fontId="6" fillId="0" borderId="0" xfId="0" applyFont="1" applyBorder="1" applyAlignment="1">
      <alignment horizontal="left"/>
    </xf>
    <xf numFmtId="0" fontId="4" fillId="2" borderId="7" xfId="0" applyFont="1" applyFill="1" applyBorder="1" applyAlignment="1">
      <alignment horizontal="right"/>
    </xf>
    <xf numFmtId="0" fontId="6" fillId="2" borderId="0" xfId="0" applyFont="1" applyFill="1" applyBorder="1" applyAlignment="1">
      <alignment horizontal="left"/>
    </xf>
    <xf numFmtId="2" fontId="9" fillId="0" borderId="2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Финансовый 2" xfId="2"/>
    <cellStyle name="Финансов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42"/>
  <sheetViews>
    <sheetView tabSelected="1" topLeftCell="A15" zoomScale="75" zoomScaleNormal="75" zoomScaleSheetLayoutView="85" workbookViewId="0">
      <selection activeCell="A2" sqref="A2:O36"/>
    </sheetView>
  </sheetViews>
  <sheetFormatPr defaultColWidth="8.85546875" defaultRowHeight="15.75"/>
  <cols>
    <col min="1" max="1" width="14.140625" style="2" customWidth="1"/>
    <col min="2" max="2" width="45.140625" style="2" customWidth="1"/>
    <col min="3" max="3" width="23.85546875" style="2" customWidth="1"/>
    <col min="4" max="4" width="12.140625" style="2" hidden="1" customWidth="1"/>
    <col min="5" max="5" width="12.42578125" style="2" customWidth="1"/>
    <col min="6" max="6" width="26.7109375" style="1" customWidth="1"/>
    <col min="7" max="7" width="12" style="1" hidden="1" customWidth="1"/>
    <col min="8" max="8" width="15" style="34" hidden="1" customWidth="1"/>
    <col min="9" max="9" width="16.28515625" style="24" hidden="1" customWidth="1"/>
    <col min="10" max="10" width="13.28515625" style="24" hidden="1" customWidth="1"/>
    <col min="11" max="11" width="12.28515625" style="35" hidden="1" customWidth="1"/>
    <col min="12" max="12" width="11.5703125" style="35" hidden="1" customWidth="1"/>
    <col min="13" max="13" width="13.7109375" style="35" hidden="1" customWidth="1"/>
    <col min="14" max="14" width="21.28515625" style="2" customWidth="1"/>
    <col min="15" max="15" width="8.85546875" style="2" customWidth="1"/>
    <col min="16" max="16384" width="8.85546875" style="2"/>
  </cols>
  <sheetData>
    <row r="1" spans="1:15">
      <c r="F1" s="103"/>
      <c r="G1" s="8"/>
      <c r="H1" s="23"/>
    </row>
    <row r="2" spans="1:15">
      <c r="E2" s="116"/>
      <c r="F2" s="114"/>
      <c r="G2" s="114"/>
      <c r="H2" s="114"/>
      <c r="I2" s="114"/>
      <c r="J2" s="114"/>
      <c r="K2" s="114"/>
      <c r="L2" s="114"/>
      <c r="M2" s="114"/>
      <c r="N2" s="114"/>
      <c r="O2" s="114"/>
    </row>
    <row r="3" spans="1:15" s="45" customFormat="1" ht="15" customHeight="1">
      <c r="A3" s="115" t="s">
        <v>80</v>
      </c>
      <c r="B3" s="115"/>
      <c r="C3" s="115"/>
      <c r="D3" s="115"/>
      <c r="E3" s="115"/>
      <c r="F3" s="115"/>
      <c r="G3" s="115"/>
      <c r="H3" s="115"/>
      <c r="I3" s="115"/>
      <c r="J3" s="114"/>
      <c r="K3" s="114"/>
      <c r="L3" s="114"/>
      <c r="M3" s="114"/>
      <c r="N3" s="114"/>
    </row>
    <row r="4" spans="1:15" s="45" customFormat="1" ht="29.25" customHeight="1">
      <c r="A4" s="115"/>
      <c r="B4" s="115"/>
      <c r="C4" s="115"/>
      <c r="D4" s="115"/>
      <c r="E4" s="115"/>
      <c r="F4" s="115"/>
      <c r="G4" s="115"/>
      <c r="H4" s="115"/>
      <c r="I4" s="115"/>
      <c r="J4" s="114"/>
      <c r="K4" s="114"/>
      <c r="L4" s="114"/>
      <c r="M4" s="114"/>
      <c r="N4" s="114"/>
    </row>
    <row r="5" spans="1:15" ht="20.25" customHeight="1">
      <c r="A5" s="9"/>
      <c r="B5" s="9" t="s">
        <v>44</v>
      </c>
      <c r="C5" s="9" t="s">
        <v>29</v>
      </c>
      <c r="D5" s="10">
        <v>5470.1</v>
      </c>
      <c r="E5" s="10">
        <v>5470.1</v>
      </c>
      <c r="F5" s="11"/>
      <c r="G5" s="11"/>
      <c r="H5" s="25"/>
      <c r="I5" s="26"/>
      <c r="K5" s="9"/>
      <c r="L5" s="9"/>
    </row>
    <row r="6" spans="1:15" ht="20.25" customHeight="1">
      <c r="A6" s="120" t="s">
        <v>33</v>
      </c>
      <c r="B6" s="120"/>
      <c r="C6" s="120"/>
      <c r="D6" s="120"/>
      <c r="E6" s="120"/>
      <c r="F6" s="120"/>
      <c r="G6" s="120"/>
      <c r="H6" s="120"/>
      <c r="I6" s="120"/>
      <c r="K6" s="117" t="s">
        <v>43</v>
      </c>
      <c r="L6" s="118"/>
      <c r="M6" s="118"/>
    </row>
    <row r="7" spans="1:15" ht="53.45" customHeight="1">
      <c r="A7" s="12" t="s">
        <v>23</v>
      </c>
      <c r="B7" s="12" t="s">
        <v>24</v>
      </c>
      <c r="C7" s="12" t="s">
        <v>54</v>
      </c>
      <c r="D7" s="12" t="s">
        <v>55</v>
      </c>
      <c r="E7" s="12" t="s">
        <v>56</v>
      </c>
      <c r="F7" s="13" t="s">
        <v>51</v>
      </c>
      <c r="G7" s="13" t="s">
        <v>53</v>
      </c>
      <c r="H7" s="27" t="s">
        <v>32</v>
      </c>
      <c r="I7" s="22" t="s">
        <v>25</v>
      </c>
      <c r="J7" s="27" t="s">
        <v>39</v>
      </c>
      <c r="K7" s="12" t="s">
        <v>42</v>
      </c>
      <c r="L7" s="12"/>
      <c r="M7" s="97"/>
      <c r="N7" s="27" t="s">
        <v>39</v>
      </c>
    </row>
    <row r="8" spans="1:15" ht="63">
      <c r="A8" s="12">
        <v>1</v>
      </c>
      <c r="B8" s="14" t="s">
        <v>12</v>
      </c>
      <c r="C8" s="12" t="s">
        <v>27</v>
      </c>
      <c r="D8" s="6">
        <v>0.33</v>
      </c>
      <c r="E8" s="6">
        <v>5470.1</v>
      </c>
      <c r="F8" s="13" t="s">
        <v>28</v>
      </c>
      <c r="G8" s="13">
        <v>12</v>
      </c>
      <c r="H8" s="28">
        <f t="shared" ref="H8:H25" si="0">D8*E8</f>
        <v>1805.1330000000003</v>
      </c>
      <c r="I8" s="22">
        <f t="shared" ref="I8:I25" si="1">H8*G8</f>
        <v>21661.596000000005</v>
      </c>
      <c r="J8" s="41">
        <f>I8/G8/E8</f>
        <v>0.33000000000000007</v>
      </c>
      <c r="K8" s="12"/>
      <c r="L8" s="12"/>
      <c r="M8" s="97"/>
      <c r="N8" s="100">
        <f t="shared" ref="N8:N25" si="2">J8*1.04*1.092*1.072*1.0915*1.1304*1.108</f>
        <v>0.54923771563469537</v>
      </c>
    </row>
    <row r="9" spans="1:15" ht="63">
      <c r="A9" s="12">
        <f t="shared" ref="A9:A25" si="3">A8+1</f>
        <v>2</v>
      </c>
      <c r="B9" s="38" t="s">
        <v>47</v>
      </c>
      <c r="C9" s="12" t="s">
        <v>27</v>
      </c>
      <c r="D9" s="6">
        <v>0.08</v>
      </c>
      <c r="E9" s="6">
        <v>5470.1</v>
      </c>
      <c r="F9" s="13" t="s">
        <v>28</v>
      </c>
      <c r="G9" s="13">
        <v>12</v>
      </c>
      <c r="H9" s="28">
        <f t="shared" si="0"/>
        <v>437.60800000000006</v>
      </c>
      <c r="I9" s="22">
        <f t="shared" si="1"/>
        <v>5251.2960000000003</v>
      </c>
      <c r="J9" s="41">
        <f t="shared" ref="J9:J25" si="4">I9/G9/E9</f>
        <v>0.08</v>
      </c>
      <c r="K9" s="12"/>
      <c r="L9" s="12"/>
      <c r="M9" s="97"/>
      <c r="N9" s="100">
        <f t="shared" si="2"/>
        <v>0.13314853712356248</v>
      </c>
    </row>
    <row r="10" spans="1:15" ht="63">
      <c r="A10" s="12">
        <f t="shared" si="3"/>
        <v>3</v>
      </c>
      <c r="B10" s="14" t="s">
        <v>13</v>
      </c>
      <c r="C10" s="12" t="s">
        <v>34</v>
      </c>
      <c r="D10" s="6">
        <v>0.16</v>
      </c>
      <c r="E10" s="6">
        <v>5470.1</v>
      </c>
      <c r="F10" s="13" t="s">
        <v>28</v>
      </c>
      <c r="G10" s="13">
        <v>12</v>
      </c>
      <c r="H10" s="28">
        <f t="shared" si="0"/>
        <v>875.21600000000012</v>
      </c>
      <c r="I10" s="22">
        <f t="shared" si="1"/>
        <v>10502.592000000001</v>
      </c>
      <c r="J10" s="41">
        <f t="shared" si="4"/>
        <v>0.16</v>
      </c>
      <c r="K10" s="12"/>
      <c r="L10" s="12"/>
      <c r="M10" s="97"/>
      <c r="N10" s="100">
        <f t="shared" si="2"/>
        <v>0.26629707424712495</v>
      </c>
    </row>
    <row r="11" spans="1:15" ht="58.5" customHeight="1">
      <c r="A11" s="12">
        <f t="shared" si="3"/>
        <v>4</v>
      </c>
      <c r="B11" s="14" t="s">
        <v>14</v>
      </c>
      <c r="C11" s="12" t="s">
        <v>35</v>
      </c>
      <c r="D11" s="6">
        <v>7.0000000000000007E-2</v>
      </c>
      <c r="E11" s="6">
        <v>5470.1</v>
      </c>
      <c r="F11" s="13" t="s">
        <v>28</v>
      </c>
      <c r="G11" s="13">
        <v>12</v>
      </c>
      <c r="H11" s="28">
        <f t="shared" si="0"/>
        <v>382.90700000000004</v>
      </c>
      <c r="I11" s="22">
        <f t="shared" si="1"/>
        <v>4594.884</v>
      </c>
      <c r="J11" s="41">
        <f t="shared" si="4"/>
        <v>6.9999999999999993E-2</v>
      </c>
      <c r="K11" s="12"/>
      <c r="L11" s="12"/>
      <c r="M11" s="97"/>
      <c r="N11" s="100">
        <f t="shared" si="2"/>
        <v>0.11650496998311717</v>
      </c>
    </row>
    <row r="12" spans="1:15" ht="78.75">
      <c r="A12" s="12">
        <f t="shared" si="3"/>
        <v>5</v>
      </c>
      <c r="B12" s="14" t="s">
        <v>15</v>
      </c>
      <c r="C12" s="12" t="s">
        <v>36</v>
      </c>
      <c r="D12" s="6">
        <v>0.04</v>
      </c>
      <c r="E12" s="6">
        <v>5470.1</v>
      </c>
      <c r="F12" s="13" t="s">
        <v>28</v>
      </c>
      <c r="G12" s="13">
        <v>12</v>
      </c>
      <c r="H12" s="28">
        <f t="shared" si="0"/>
        <v>218.80400000000003</v>
      </c>
      <c r="I12" s="22">
        <f t="shared" si="1"/>
        <v>2625.6480000000001</v>
      </c>
      <c r="J12" s="41">
        <f t="shared" si="4"/>
        <v>0.04</v>
      </c>
      <c r="K12" s="12"/>
      <c r="L12" s="12"/>
      <c r="M12" s="97"/>
      <c r="N12" s="100">
        <f t="shared" si="2"/>
        <v>6.6574268561781239E-2</v>
      </c>
    </row>
    <row r="13" spans="1:15" ht="78.75">
      <c r="A13" s="12">
        <f t="shared" si="3"/>
        <v>6</v>
      </c>
      <c r="B13" s="14" t="s">
        <v>16</v>
      </c>
      <c r="C13" s="12" t="s">
        <v>37</v>
      </c>
      <c r="D13" s="6">
        <v>0.2</v>
      </c>
      <c r="E13" s="6">
        <v>5470.1</v>
      </c>
      <c r="F13" s="13" t="s">
        <v>28</v>
      </c>
      <c r="G13" s="13">
        <v>12</v>
      </c>
      <c r="H13" s="28">
        <f t="shared" si="0"/>
        <v>1094.0200000000002</v>
      </c>
      <c r="I13" s="22">
        <f t="shared" si="1"/>
        <v>13128.240000000002</v>
      </c>
      <c r="J13" s="41">
        <f t="shared" si="4"/>
        <v>0.2</v>
      </c>
      <c r="K13" s="12"/>
      <c r="L13" s="12"/>
      <c r="M13" s="97"/>
      <c r="N13" s="100">
        <f t="shared" si="2"/>
        <v>0.33287134280890623</v>
      </c>
    </row>
    <row r="14" spans="1:15" ht="63">
      <c r="A14" s="12">
        <f t="shared" si="3"/>
        <v>7</v>
      </c>
      <c r="B14" s="14" t="s">
        <v>48</v>
      </c>
      <c r="C14" s="12" t="s">
        <v>5</v>
      </c>
      <c r="D14" s="6">
        <v>0.18000000000000002</v>
      </c>
      <c r="E14" s="6">
        <v>5470.1</v>
      </c>
      <c r="F14" s="13" t="s">
        <v>28</v>
      </c>
      <c r="G14" s="13">
        <v>12</v>
      </c>
      <c r="H14" s="28">
        <f t="shared" si="0"/>
        <v>984.61800000000017</v>
      </c>
      <c r="I14" s="22">
        <f t="shared" si="1"/>
        <v>11815.416000000001</v>
      </c>
      <c r="J14" s="41">
        <f t="shared" si="4"/>
        <v>0.18</v>
      </c>
      <c r="K14" s="12"/>
      <c r="L14" s="12"/>
      <c r="M14" s="97"/>
      <c r="N14" s="100">
        <f t="shared" si="2"/>
        <v>0.29958420852801565</v>
      </c>
    </row>
    <row r="15" spans="1:15" ht="63">
      <c r="A15" s="12">
        <f t="shared" si="3"/>
        <v>8</v>
      </c>
      <c r="B15" s="14" t="s">
        <v>17</v>
      </c>
      <c r="C15" s="12" t="s">
        <v>5</v>
      </c>
      <c r="D15" s="6">
        <v>0.19</v>
      </c>
      <c r="E15" s="6">
        <v>5470.1</v>
      </c>
      <c r="F15" s="13" t="s">
        <v>28</v>
      </c>
      <c r="G15" s="13">
        <v>12</v>
      </c>
      <c r="H15" s="28">
        <f t="shared" si="0"/>
        <v>1039.3190000000002</v>
      </c>
      <c r="I15" s="22">
        <f t="shared" si="1"/>
        <v>12471.828000000001</v>
      </c>
      <c r="J15" s="41">
        <f t="shared" si="4"/>
        <v>0.19000000000000003</v>
      </c>
      <c r="K15" s="12"/>
      <c r="L15" s="12"/>
      <c r="M15" s="97"/>
      <c r="N15" s="100">
        <f t="shared" si="2"/>
        <v>0.31622777566846094</v>
      </c>
    </row>
    <row r="16" spans="1:15" ht="33" customHeight="1">
      <c r="A16" s="12">
        <f t="shared" si="3"/>
        <v>9</v>
      </c>
      <c r="B16" s="14" t="s">
        <v>49</v>
      </c>
      <c r="C16" s="12" t="s">
        <v>27</v>
      </c>
      <c r="D16" s="6">
        <v>0.52</v>
      </c>
      <c r="E16" s="6">
        <v>5470.1</v>
      </c>
      <c r="F16" s="13" t="s">
        <v>50</v>
      </c>
      <c r="G16" s="13">
        <v>12</v>
      </c>
      <c r="H16" s="28">
        <f t="shared" si="0"/>
        <v>2844.4520000000002</v>
      </c>
      <c r="I16" s="22">
        <f t="shared" si="1"/>
        <v>34133.423999999999</v>
      </c>
      <c r="J16" s="41">
        <f t="shared" si="4"/>
        <v>0.51999999999999991</v>
      </c>
      <c r="K16" s="12"/>
      <c r="L16" s="12"/>
      <c r="M16" s="97"/>
      <c r="N16" s="100">
        <f t="shared" si="2"/>
        <v>0.86546549130315609</v>
      </c>
    </row>
    <row r="17" spans="1:15" ht="33" customHeight="1">
      <c r="A17" s="12">
        <f t="shared" si="3"/>
        <v>10</v>
      </c>
      <c r="B17" s="14" t="s">
        <v>40</v>
      </c>
      <c r="C17" s="12" t="s">
        <v>41</v>
      </c>
      <c r="D17" s="6">
        <v>0.44</v>
      </c>
      <c r="E17" s="6">
        <v>5470.1</v>
      </c>
      <c r="F17" s="13" t="s">
        <v>50</v>
      </c>
      <c r="G17" s="13">
        <v>12</v>
      </c>
      <c r="H17" s="28">
        <f t="shared" si="0"/>
        <v>2406.8440000000001</v>
      </c>
      <c r="I17" s="22">
        <f t="shared" si="1"/>
        <v>28882.128000000001</v>
      </c>
      <c r="J17" s="41">
        <f t="shared" si="4"/>
        <v>0.44</v>
      </c>
      <c r="K17" s="12"/>
      <c r="L17" s="12"/>
      <c r="M17" s="97"/>
      <c r="N17" s="100">
        <f t="shared" si="2"/>
        <v>0.73231695417959375</v>
      </c>
    </row>
    <row r="18" spans="1:15" ht="41.25" customHeight="1">
      <c r="A18" s="12">
        <f t="shared" si="3"/>
        <v>11</v>
      </c>
      <c r="B18" s="14" t="s">
        <v>18</v>
      </c>
      <c r="C18" s="12" t="s">
        <v>5</v>
      </c>
      <c r="D18" s="6">
        <v>0.05</v>
      </c>
      <c r="E18" s="6">
        <v>5470.1</v>
      </c>
      <c r="F18" s="13" t="s">
        <v>1</v>
      </c>
      <c r="G18" s="13">
        <v>12</v>
      </c>
      <c r="H18" s="28">
        <f t="shared" si="0"/>
        <v>273.50500000000005</v>
      </c>
      <c r="I18" s="22">
        <f t="shared" si="1"/>
        <v>3282.0600000000004</v>
      </c>
      <c r="J18" s="41">
        <f t="shared" si="4"/>
        <v>0.05</v>
      </c>
      <c r="K18" s="12"/>
      <c r="L18" s="12"/>
      <c r="M18" s="97"/>
      <c r="N18" s="100">
        <f t="shared" si="2"/>
        <v>8.3217835702226559E-2</v>
      </c>
    </row>
    <row r="19" spans="1:15" ht="83.25" customHeight="1">
      <c r="A19" s="12">
        <f t="shared" si="3"/>
        <v>12</v>
      </c>
      <c r="B19" s="14" t="s">
        <v>19</v>
      </c>
      <c r="C19" s="12" t="s">
        <v>5</v>
      </c>
      <c r="D19" s="6">
        <v>0.08</v>
      </c>
      <c r="E19" s="6">
        <v>5470.1</v>
      </c>
      <c r="F19" s="13" t="s">
        <v>58</v>
      </c>
      <c r="G19" s="13">
        <v>12</v>
      </c>
      <c r="H19" s="28">
        <f t="shared" si="0"/>
        <v>437.60800000000006</v>
      </c>
      <c r="I19" s="22">
        <f t="shared" si="1"/>
        <v>5251.2960000000003</v>
      </c>
      <c r="J19" s="41">
        <f t="shared" si="4"/>
        <v>0.08</v>
      </c>
      <c r="K19" s="12"/>
      <c r="L19" s="12"/>
      <c r="M19" s="97"/>
      <c r="N19" s="100">
        <f t="shared" si="2"/>
        <v>0.13314853712356248</v>
      </c>
    </row>
    <row r="20" spans="1:15" ht="31.5">
      <c r="A20" s="12">
        <f t="shared" si="3"/>
        <v>13</v>
      </c>
      <c r="B20" s="14" t="s">
        <v>2</v>
      </c>
      <c r="C20" s="12" t="s">
        <v>38</v>
      </c>
      <c r="D20" s="6">
        <v>0.55000000000000004</v>
      </c>
      <c r="E20" s="6">
        <v>5470.1</v>
      </c>
      <c r="F20" s="13" t="s">
        <v>0</v>
      </c>
      <c r="G20" s="13">
        <v>12</v>
      </c>
      <c r="H20" s="28">
        <f t="shared" si="0"/>
        <v>3008.5550000000003</v>
      </c>
      <c r="I20" s="22">
        <f t="shared" si="1"/>
        <v>36102.660000000003</v>
      </c>
      <c r="J20" s="41">
        <f t="shared" si="4"/>
        <v>0.55000000000000004</v>
      </c>
      <c r="K20" s="12">
        <v>34490</v>
      </c>
      <c r="L20" s="12">
        <f>K20/12/E20</f>
        <v>0.52543219807072383</v>
      </c>
      <c r="M20" s="97"/>
      <c r="N20" s="100">
        <f t="shared" si="2"/>
        <v>0.91539619272449202</v>
      </c>
      <c r="O20" s="106" t="s">
        <v>78</v>
      </c>
    </row>
    <row r="21" spans="1:15" ht="47.25">
      <c r="A21" s="12">
        <f t="shared" si="3"/>
        <v>14</v>
      </c>
      <c r="B21" s="14" t="s">
        <v>45</v>
      </c>
      <c r="C21" s="12" t="s">
        <v>4</v>
      </c>
      <c r="D21" s="6">
        <v>1.64</v>
      </c>
      <c r="E21" s="6">
        <v>5470.1</v>
      </c>
      <c r="F21" s="13" t="s">
        <v>50</v>
      </c>
      <c r="G21" s="13">
        <v>12</v>
      </c>
      <c r="H21" s="28">
        <f t="shared" si="0"/>
        <v>8970.9639999999999</v>
      </c>
      <c r="I21" s="22">
        <f t="shared" si="1"/>
        <v>107651.568</v>
      </c>
      <c r="J21" s="41">
        <f t="shared" si="4"/>
        <v>1.64</v>
      </c>
      <c r="K21" s="12">
        <v>618</v>
      </c>
      <c r="L21" s="12">
        <f>(6959.19+555.12+42.41)*12</f>
        <v>90680.639999999985</v>
      </c>
      <c r="M21" s="97">
        <f>L21*0.06+L21</f>
        <v>96121.478399999978</v>
      </c>
      <c r="N21" s="100">
        <f t="shared" si="2"/>
        <v>2.7295450110330308</v>
      </c>
    </row>
    <row r="22" spans="1:15" ht="47.25">
      <c r="A22" s="12">
        <f t="shared" si="3"/>
        <v>15</v>
      </c>
      <c r="B22" s="14" t="s">
        <v>76</v>
      </c>
      <c r="C22" s="12" t="s">
        <v>3</v>
      </c>
      <c r="D22" s="6">
        <v>3.1399999999999997</v>
      </c>
      <c r="E22" s="6">
        <v>5470.1</v>
      </c>
      <c r="F22" s="13" t="s">
        <v>6</v>
      </c>
      <c r="G22" s="13">
        <v>12</v>
      </c>
      <c r="H22" s="28">
        <f t="shared" si="0"/>
        <v>17176.113999999998</v>
      </c>
      <c r="I22" s="22">
        <f t="shared" si="1"/>
        <v>206113.36799999996</v>
      </c>
      <c r="J22" s="41">
        <f t="shared" si="4"/>
        <v>3.1399999999999992</v>
      </c>
      <c r="K22" s="12">
        <v>767.95</v>
      </c>
      <c r="L22" s="12">
        <f>(9442.1+555.12+488.82)*12</f>
        <v>125832.48000000001</v>
      </c>
      <c r="M22" s="97">
        <f>L22*0.06+L22</f>
        <v>133382.42880000002</v>
      </c>
      <c r="N22" s="100">
        <f t="shared" si="2"/>
        <v>5.2260800820998252</v>
      </c>
    </row>
    <row r="23" spans="1:15">
      <c r="A23" s="12">
        <f t="shared" si="3"/>
        <v>16</v>
      </c>
      <c r="B23" s="15" t="s">
        <v>20</v>
      </c>
      <c r="C23" s="5" t="s">
        <v>27</v>
      </c>
      <c r="D23" s="6">
        <v>1.25</v>
      </c>
      <c r="E23" s="6">
        <v>5470.1</v>
      </c>
      <c r="F23" s="13" t="s">
        <v>50</v>
      </c>
      <c r="G23" s="13">
        <v>12</v>
      </c>
      <c r="H23" s="28">
        <f t="shared" si="0"/>
        <v>6837.625</v>
      </c>
      <c r="I23" s="22">
        <f t="shared" si="1"/>
        <v>82051.5</v>
      </c>
      <c r="J23" s="41">
        <f t="shared" si="4"/>
        <v>1.25</v>
      </c>
      <c r="K23" s="12"/>
      <c r="L23" s="12"/>
      <c r="M23" s="97"/>
      <c r="N23" s="100">
        <f t="shared" si="2"/>
        <v>2.0804458925556641</v>
      </c>
    </row>
    <row r="24" spans="1:15">
      <c r="A24" s="12">
        <f t="shared" si="3"/>
        <v>17</v>
      </c>
      <c r="B24" s="15" t="s">
        <v>21</v>
      </c>
      <c r="C24" s="5" t="s">
        <v>30</v>
      </c>
      <c r="D24" s="6">
        <v>0.13</v>
      </c>
      <c r="E24" s="6">
        <v>5470.1</v>
      </c>
      <c r="F24" s="13" t="s">
        <v>50</v>
      </c>
      <c r="G24" s="13">
        <v>12</v>
      </c>
      <c r="H24" s="28">
        <f t="shared" si="0"/>
        <v>711.11300000000006</v>
      </c>
      <c r="I24" s="22">
        <f t="shared" si="1"/>
        <v>8533.3559999999998</v>
      </c>
      <c r="J24" s="41">
        <f t="shared" si="4"/>
        <v>0.12999999999999998</v>
      </c>
      <c r="K24" s="12"/>
      <c r="L24" s="12"/>
      <c r="M24" s="97"/>
      <c r="N24" s="100">
        <f t="shared" si="2"/>
        <v>0.21636637282578902</v>
      </c>
    </row>
    <row r="25" spans="1:15" ht="48.75" customHeight="1">
      <c r="A25" s="12">
        <f t="shared" si="3"/>
        <v>18</v>
      </c>
      <c r="B25" s="14" t="s">
        <v>22</v>
      </c>
      <c r="C25" s="4" t="s">
        <v>27</v>
      </c>
      <c r="D25" s="6">
        <v>1.27</v>
      </c>
      <c r="E25" s="6">
        <v>5470.1</v>
      </c>
      <c r="F25" s="13" t="s">
        <v>50</v>
      </c>
      <c r="G25" s="13">
        <v>12</v>
      </c>
      <c r="H25" s="28">
        <f t="shared" si="0"/>
        <v>6947.027000000001</v>
      </c>
      <c r="I25" s="22">
        <f t="shared" si="1"/>
        <v>83364.324000000008</v>
      </c>
      <c r="J25" s="41">
        <f t="shared" si="4"/>
        <v>1.27</v>
      </c>
      <c r="K25" s="12"/>
      <c r="L25" s="12"/>
      <c r="M25" s="97"/>
      <c r="N25" s="100">
        <f t="shared" si="2"/>
        <v>2.1137330268365546</v>
      </c>
    </row>
    <row r="26" spans="1:15" s="40" customFormat="1">
      <c r="A26" s="110" t="s">
        <v>52</v>
      </c>
      <c r="B26" s="121"/>
      <c r="C26" s="110"/>
      <c r="D26" s="110"/>
      <c r="E26" s="110"/>
      <c r="F26" s="110"/>
      <c r="G26" s="46"/>
      <c r="H26" s="46">
        <f>SUM(H8:H25)</f>
        <v>56451.432000000001</v>
      </c>
      <c r="I26" s="46">
        <f>SUM(I8:I25)</f>
        <v>677417.18400000001</v>
      </c>
      <c r="J26" s="96">
        <f>SUM(J8:J25)</f>
        <v>10.319999999999999</v>
      </c>
      <c r="K26" s="96">
        <f t="shared" ref="K26:M26" si="5">SUM(K8:K25)</f>
        <v>35875.949999999997</v>
      </c>
      <c r="L26" s="96">
        <f t="shared" si="5"/>
        <v>216513.64543219807</v>
      </c>
      <c r="M26" s="96">
        <f t="shared" si="5"/>
        <v>229503.90720000002</v>
      </c>
      <c r="N26" s="64">
        <f>SUM(N8:N25)</f>
        <v>17.176161288939557</v>
      </c>
    </row>
    <row r="27" spans="1:15" s="45" customFormat="1">
      <c r="A27" s="122" t="s">
        <v>7</v>
      </c>
      <c r="B27" s="122"/>
      <c r="C27" s="122"/>
      <c r="D27" s="122"/>
      <c r="E27" s="122"/>
      <c r="F27" s="122"/>
      <c r="G27" s="122"/>
      <c r="H27" s="122"/>
      <c r="I27" s="122"/>
      <c r="J27" s="42"/>
      <c r="K27" s="43"/>
      <c r="L27" s="43"/>
      <c r="M27" s="44"/>
      <c r="N27" s="102"/>
    </row>
    <row r="28" spans="1:15" s="45" customFormat="1" ht="56.25" customHeight="1">
      <c r="A28" s="48" t="s">
        <v>23</v>
      </c>
      <c r="B28" s="48" t="s">
        <v>24</v>
      </c>
      <c r="C28" s="48" t="s">
        <v>54</v>
      </c>
      <c r="D28" s="48" t="s">
        <v>55</v>
      </c>
      <c r="E28" s="48" t="s">
        <v>56</v>
      </c>
      <c r="F28" s="49" t="s">
        <v>51</v>
      </c>
      <c r="G28" s="49" t="s">
        <v>53</v>
      </c>
      <c r="H28" s="50" t="s">
        <v>32</v>
      </c>
      <c r="I28" s="51" t="s">
        <v>25</v>
      </c>
      <c r="J28" s="50" t="s">
        <v>39</v>
      </c>
      <c r="K28" s="48"/>
      <c r="L28" s="48"/>
      <c r="M28" s="99"/>
      <c r="N28" s="27" t="s">
        <v>39</v>
      </c>
    </row>
    <row r="29" spans="1:15" s="45" customFormat="1" ht="29.25" customHeight="1">
      <c r="A29" s="48">
        <v>1</v>
      </c>
      <c r="B29" s="52" t="s">
        <v>7</v>
      </c>
      <c r="C29" s="4" t="s">
        <v>27</v>
      </c>
      <c r="D29" s="53">
        <v>2.48</v>
      </c>
      <c r="E29" s="48">
        <v>5470.1</v>
      </c>
      <c r="F29" s="49" t="s">
        <v>31</v>
      </c>
      <c r="G29" s="49">
        <v>12</v>
      </c>
      <c r="H29" s="54"/>
      <c r="I29" s="51">
        <f>D29*E29*G29</f>
        <v>162790.17600000001</v>
      </c>
      <c r="J29" s="55">
        <f>I29/E29/G29</f>
        <v>2.48</v>
      </c>
      <c r="K29" s="48"/>
      <c r="L29" s="48"/>
      <c r="M29" s="99"/>
      <c r="N29" s="102">
        <f>J29*1.04*1.092*1.072*1.0915*1.1304*1.108</f>
        <v>4.1276046508304374</v>
      </c>
    </row>
    <row r="30" spans="1:15" s="45" customFormat="1" ht="36.6" customHeight="1">
      <c r="A30" s="48">
        <v>2</v>
      </c>
      <c r="B30" s="56" t="s">
        <v>10</v>
      </c>
      <c r="C30" s="48" t="s">
        <v>9</v>
      </c>
      <c r="D30" s="105">
        <f>15.97*1.072*1.083*1.1304*1.108</f>
        <v>23.222023881583105</v>
      </c>
      <c r="E30" s="53">
        <v>2550</v>
      </c>
      <c r="F30" s="49" t="s">
        <v>31</v>
      </c>
      <c r="G30" s="49">
        <v>1</v>
      </c>
      <c r="H30" s="54">
        <f>D30*E30</f>
        <v>59216.16089803692</v>
      </c>
      <c r="I30" s="51">
        <f>H30*G30</f>
        <v>59216.16089803692</v>
      </c>
      <c r="J30" s="55">
        <f>I30/12/D5</f>
        <v>0.9021188049279556</v>
      </c>
      <c r="K30" s="48"/>
      <c r="L30" s="48"/>
      <c r="M30" s="99"/>
      <c r="N30" s="102">
        <f>D30*E30/E29/12</f>
        <v>0.9021188049279556</v>
      </c>
    </row>
    <row r="31" spans="1:15" s="45" customFormat="1" ht="34.5" customHeight="1">
      <c r="A31" s="48">
        <f>A30+1</f>
        <v>3</v>
      </c>
      <c r="B31" s="56" t="s">
        <v>11</v>
      </c>
      <c r="C31" s="48" t="s">
        <v>9</v>
      </c>
      <c r="D31" s="105">
        <f>11.52*1.072*1.083*1.1304*1.108</f>
        <v>16.751265818148866</v>
      </c>
      <c r="E31" s="53">
        <v>2550</v>
      </c>
      <c r="F31" s="49" t="s">
        <v>31</v>
      </c>
      <c r="G31" s="49">
        <v>1</v>
      </c>
      <c r="H31" s="54">
        <f>D31*E31</f>
        <v>42715.727836279606</v>
      </c>
      <c r="I31" s="51">
        <f>H31*G31</f>
        <v>42715.727836279606</v>
      </c>
      <c r="J31" s="55">
        <f>I31/12/D5</f>
        <v>0.65074568771258912</v>
      </c>
      <c r="K31" s="48"/>
      <c r="L31" s="48"/>
      <c r="M31" s="99"/>
      <c r="N31" s="102">
        <f>D31*E31/E29/12</f>
        <v>0.65074568771258912</v>
      </c>
    </row>
    <row r="32" spans="1:15" s="62" customFormat="1">
      <c r="A32" s="119" t="s">
        <v>52</v>
      </c>
      <c r="B32" s="119"/>
      <c r="C32" s="119"/>
      <c r="D32" s="119"/>
      <c r="E32" s="119"/>
      <c r="F32" s="119"/>
      <c r="G32" s="57"/>
      <c r="H32" s="58"/>
      <c r="I32" s="59">
        <f>I29+I30+I31</f>
        <v>264722.06473431655</v>
      </c>
      <c r="J32" s="60">
        <f>SUM(J29:J31)</f>
        <v>4.0328644926405444</v>
      </c>
      <c r="K32" s="60">
        <f t="shared" ref="K32:M32" si="6">SUM(K29:K31)</f>
        <v>0</v>
      </c>
      <c r="L32" s="60">
        <f t="shared" si="6"/>
        <v>0</v>
      </c>
      <c r="M32" s="60">
        <f t="shared" si="6"/>
        <v>0</v>
      </c>
      <c r="N32" s="60">
        <f>SUM(N29:N31)</f>
        <v>5.6804691434709822</v>
      </c>
    </row>
    <row r="33" spans="1:14" s="40" customFormat="1">
      <c r="A33" s="110" t="s">
        <v>26</v>
      </c>
      <c r="B33" s="110"/>
      <c r="C33" s="110"/>
      <c r="D33" s="110"/>
      <c r="E33" s="110"/>
      <c r="F33" s="110"/>
      <c r="G33" s="63">
        <f>I33/G29/E29</f>
        <v>14.352864492640546</v>
      </c>
      <c r="H33" s="46"/>
      <c r="I33" s="47">
        <f>I26+I32</f>
        <v>942139.24873431656</v>
      </c>
      <c r="J33" s="64">
        <f>J26+J32</f>
        <v>14.352864492640542</v>
      </c>
      <c r="K33" s="64">
        <f t="shared" ref="K33:N33" si="7">K26+K32</f>
        <v>35875.949999999997</v>
      </c>
      <c r="L33" s="64">
        <f t="shared" si="7"/>
        <v>216513.64543219807</v>
      </c>
      <c r="M33" s="64">
        <f t="shared" si="7"/>
        <v>229503.90720000002</v>
      </c>
      <c r="N33" s="125">
        <f t="shared" si="7"/>
        <v>22.85663043241054</v>
      </c>
    </row>
    <row r="34" spans="1:14" s="40" customFormat="1">
      <c r="A34" s="107" t="s">
        <v>57</v>
      </c>
      <c r="B34" s="108"/>
      <c r="C34" s="108"/>
      <c r="D34" s="108"/>
      <c r="E34" s="108"/>
      <c r="F34" s="108"/>
      <c r="G34" s="108"/>
      <c r="H34" s="108"/>
      <c r="I34" s="108"/>
      <c r="J34" s="109"/>
      <c r="K34" s="39"/>
      <c r="L34" s="39"/>
      <c r="M34" s="98"/>
      <c r="N34" s="101"/>
    </row>
    <row r="35" spans="1:14" s="45" customFormat="1" ht="63">
      <c r="A35" s="65">
        <v>1</v>
      </c>
      <c r="B35" s="52" t="s">
        <v>79</v>
      </c>
      <c r="C35" s="66" t="s">
        <v>27</v>
      </c>
      <c r="D35" s="53">
        <v>1.44</v>
      </c>
      <c r="E35" s="66">
        <v>5470.1</v>
      </c>
      <c r="F35" s="104" t="s">
        <v>8</v>
      </c>
      <c r="G35" s="49">
        <v>12</v>
      </c>
      <c r="H35" s="54">
        <f>D35*E35</f>
        <v>7876.9440000000004</v>
      </c>
      <c r="I35" s="51">
        <f>H35*G35</f>
        <v>94523.328000000009</v>
      </c>
      <c r="J35" s="67">
        <f>I35/G35/E35</f>
        <v>1.44</v>
      </c>
      <c r="K35" s="48"/>
      <c r="L35" s="48"/>
      <c r="M35" s="99"/>
      <c r="N35" s="102">
        <v>2.06</v>
      </c>
    </row>
    <row r="36" spans="1:14" s="45" customFormat="1">
      <c r="A36" s="110" t="s">
        <v>77</v>
      </c>
      <c r="B36" s="110"/>
      <c r="C36" s="110"/>
      <c r="D36" s="110"/>
      <c r="E36" s="110"/>
      <c r="F36" s="110"/>
      <c r="G36" s="68">
        <f>G33+D35</f>
        <v>15.792864492640545</v>
      </c>
      <c r="H36" s="54"/>
      <c r="I36" s="50"/>
      <c r="J36" s="61">
        <f>J35+J33</f>
        <v>15.792864492640541</v>
      </c>
      <c r="K36" s="61">
        <f t="shared" ref="K36:N36" si="8">K35+K33</f>
        <v>35875.949999999997</v>
      </c>
      <c r="L36" s="61">
        <f t="shared" si="8"/>
        <v>216513.64543219807</v>
      </c>
      <c r="M36" s="61">
        <f t="shared" si="8"/>
        <v>229503.90720000002</v>
      </c>
      <c r="N36" s="126">
        <f t="shared" si="8"/>
        <v>24.916630432410539</v>
      </c>
    </row>
    <row r="37" spans="1:14" ht="24.75" customHeight="1">
      <c r="A37" s="16"/>
      <c r="B37" s="111"/>
      <c r="C37" s="111"/>
      <c r="D37" s="111"/>
      <c r="E37" s="111"/>
      <c r="F37" s="111"/>
      <c r="G37" s="111"/>
      <c r="H37" s="111"/>
      <c r="I37" s="111"/>
      <c r="J37" s="112"/>
      <c r="K37" s="112"/>
      <c r="L37" s="112"/>
      <c r="M37" s="112"/>
      <c r="N37" s="112"/>
    </row>
    <row r="38" spans="1:14">
      <c r="A38" s="17"/>
      <c r="B38" s="113"/>
      <c r="C38" s="113"/>
      <c r="D38" s="113"/>
      <c r="E38" s="113"/>
      <c r="F38" s="113"/>
      <c r="G38" s="113"/>
      <c r="H38" s="113"/>
      <c r="I38" s="113"/>
      <c r="J38" s="114"/>
      <c r="K38" s="114"/>
      <c r="L38" s="114"/>
      <c r="M38" s="114"/>
      <c r="N38" s="114"/>
    </row>
    <row r="39" spans="1:14" ht="24" customHeight="1">
      <c r="A39" s="17"/>
      <c r="B39" s="113"/>
      <c r="C39" s="113"/>
      <c r="D39" s="113"/>
      <c r="E39" s="113"/>
      <c r="F39" s="113"/>
      <c r="G39" s="113"/>
      <c r="H39" s="113"/>
      <c r="I39" s="113"/>
      <c r="J39" s="114"/>
      <c r="K39" s="114"/>
      <c r="L39" s="114"/>
      <c r="M39" s="114"/>
      <c r="N39" s="114"/>
    </row>
    <row r="40" spans="1:14">
      <c r="A40" s="17"/>
      <c r="B40" s="17"/>
      <c r="C40" s="17"/>
      <c r="D40" s="17"/>
      <c r="E40" s="17"/>
      <c r="F40" s="18"/>
      <c r="G40" s="18"/>
      <c r="H40" s="29"/>
      <c r="I40" s="30"/>
      <c r="K40" s="36"/>
      <c r="L40" s="36"/>
    </row>
    <row r="41" spans="1:14" s="3" customFormat="1">
      <c r="A41" s="19"/>
      <c r="B41" s="20"/>
      <c r="C41" s="19"/>
      <c r="D41" s="20"/>
      <c r="F41" s="21"/>
      <c r="G41" s="21"/>
      <c r="H41" s="31"/>
      <c r="I41" s="32"/>
      <c r="J41" s="33"/>
      <c r="K41" s="7"/>
      <c r="L41" s="7"/>
      <c r="M41" s="37"/>
    </row>
    <row r="42" spans="1:14" s="3" customFormat="1" ht="37.9" customHeight="1">
      <c r="A42" s="19"/>
      <c r="B42" s="19"/>
      <c r="C42" s="19"/>
      <c r="D42" s="20"/>
      <c r="E42" s="19"/>
      <c r="F42" s="21"/>
      <c r="G42" s="21"/>
      <c r="H42" s="31"/>
      <c r="I42" s="32"/>
      <c r="J42" s="33"/>
      <c r="K42" s="7"/>
      <c r="L42" s="7"/>
      <c r="M42" s="37"/>
    </row>
  </sheetData>
  <mergeCells count="11">
    <mergeCell ref="A34:J34"/>
    <mergeCell ref="A36:F36"/>
    <mergeCell ref="B37:N39"/>
    <mergeCell ref="A3:N4"/>
    <mergeCell ref="E2:O2"/>
    <mergeCell ref="K6:M6"/>
    <mergeCell ref="A32:F32"/>
    <mergeCell ref="A33:F33"/>
    <mergeCell ref="A6:I6"/>
    <mergeCell ref="A26:F26"/>
    <mergeCell ref="A27:I27"/>
  </mergeCells>
  <phoneticPr fontId="0" type="noConversion"/>
  <printOptions horizontalCentered="1" verticalCentered="1"/>
  <pageMargins left="0" right="0" top="0.15748031496062992" bottom="0.15748031496062992" header="0.31496062992125984" footer="0.31496062992125984"/>
  <pageSetup paperSize="9" scale="5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"/>
  <sheetViews>
    <sheetView workbookViewId="0">
      <selection activeCell="B25" sqref="B25"/>
    </sheetView>
  </sheetViews>
  <sheetFormatPr defaultRowHeight="15.75"/>
  <cols>
    <col min="1" max="1" width="9.140625" style="69"/>
    <col min="2" max="2" width="81.42578125" style="70" customWidth="1"/>
    <col min="3" max="3" width="36.42578125" style="71" customWidth="1"/>
    <col min="4" max="4" width="40.7109375" style="70" customWidth="1"/>
    <col min="5" max="16384" width="9.140625" style="70"/>
  </cols>
  <sheetData>
    <row r="1" spans="1:7" s="94" customFormat="1" ht="33" customHeight="1">
      <c r="A1" s="92"/>
      <c r="B1" s="93" t="s">
        <v>59</v>
      </c>
      <c r="C1" s="93"/>
      <c r="D1" s="93"/>
    </row>
    <row r="2" spans="1:7" s="94" customFormat="1" ht="33" customHeight="1">
      <c r="A2" s="92"/>
      <c r="B2" s="94" t="s">
        <v>60</v>
      </c>
      <c r="C2" s="95" t="s">
        <v>71</v>
      </c>
    </row>
    <row r="3" spans="1:7" s="69" customFormat="1" ht="63">
      <c r="A3" s="72" t="s">
        <v>23</v>
      </c>
      <c r="B3" s="72" t="s">
        <v>61</v>
      </c>
      <c r="C3" s="72" t="s">
        <v>62</v>
      </c>
      <c r="D3" s="73" t="s">
        <v>63</v>
      </c>
      <c r="E3" s="74"/>
      <c r="F3" s="75"/>
    </row>
    <row r="4" spans="1:7" ht="31.5">
      <c r="A4" s="72">
        <v>1</v>
      </c>
      <c r="B4" s="76" t="s">
        <v>12</v>
      </c>
      <c r="C4" s="77">
        <v>0.32</v>
      </c>
      <c r="D4" s="78">
        <v>0.32</v>
      </c>
      <c r="E4" s="79"/>
      <c r="F4" s="80"/>
      <c r="G4" s="81"/>
    </row>
    <row r="5" spans="1:7">
      <c r="A5" s="72">
        <f t="shared" ref="A5:A27" si="0">A4+1</f>
        <v>2</v>
      </c>
      <c r="B5" s="82" t="s">
        <v>47</v>
      </c>
      <c r="C5" s="77">
        <v>0.08</v>
      </c>
      <c r="D5" s="78">
        <v>0.08</v>
      </c>
      <c r="E5" s="79"/>
      <c r="F5" s="80"/>
      <c r="G5" s="81"/>
    </row>
    <row r="6" spans="1:7">
      <c r="A6" s="72">
        <f t="shared" si="0"/>
        <v>3</v>
      </c>
      <c r="B6" s="76" t="s">
        <v>13</v>
      </c>
      <c r="C6" s="77">
        <v>0.15</v>
      </c>
      <c r="D6" s="78">
        <v>0.15</v>
      </c>
      <c r="E6" s="79"/>
      <c r="F6" s="80"/>
      <c r="G6" s="81"/>
    </row>
    <row r="7" spans="1:7">
      <c r="A7" s="72">
        <f t="shared" si="0"/>
        <v>4</v>
      </c>
      <c r="B7" s="76" t="s">
        <v>14</v>
      </c>
      <c r="C7" s="77">
        <v>6.9999999999999993E-2</v>
      </c>
      <c r="D7" s="78">
        <v>6.9999999999999993E-2</v>
      </c>
      <c r="E7" s="79"/>
      <c r="F7" s="80"/>
      <c r="G7" s="81"/>
    </row>
    <row r="8" spans="1:7">
      <c r="A8" s="72">
        <f t="shared" si="0"/>
        <v>5</v>
      </c>
      <c r="B8" s="76" t="s">
        <v>15</v>
      </c>
      <c r="C8" s="83">
        <v>0.04</v>
      </c>
      <c r="D8" s="78">
        <v>0.04</v>
      </c>
      <c r="E8" s="79"/>
      <c r="F8" s="80"/>
      <c r="G8" s="81"/>
    </row>
    <row r="9" spans="1:7" ht="31.5">
      <c r="A9" s="72">
        <f t="shared" si="0"/>
        <v>6</v>
      </c>
      <c r="B9" s="76" t="s">
        <v>16</v>
      </c>
      <c r="C9" s="83">
        <v>0.19000000000000003</v>
      </c>
      <c r="D9" s="78">
        <v>0.19000000000000003</v>
      </c>
      <c r="E9" s="79"/>
      <c r="F9" s="80"/>
      <c r="G9" s="81"/>
    </row>
    <row r="10" spans="1:7">
      <c r="A10" s="72">
        <f t="shared" si="0"/>
        <v>7</v>
      </c>
      <c r="B10" s="76" t="s">
        <v>64</v>
      </c>
      <c r="C10" s="83">
        <v>0.16999999999999998</v>
      </c>
      <c r="D10" s="78">
        <v>0.16999999999999998</v>
      </c>
      <c r="E10" s="79"/>
      <c r="F10" s="80"/>
      <c r="G10" s="81"/>
    </row>
    <row r="11" spans="1:7">
      <c r="A11" s="72">
        <f t="shared" si="0"/>
        <v>8</v>
      </c>
      <c r="B11" s="76" t="s">
        <v>17</v>
      </c>
      <c r="C11" s="83">
        <v>0.18</v>
      </c>
      <c r="D11" s="78">
        <v>0.18</v>
      </c>
      <c r="E11" s="79"/>
      <c r="F11" s="80"/>
      <c r="G11" s="81"/>
    </row>
    <row r="12" spans="1:7">
      <c r="A12" s="72">
        <f t="shared" si="0"/>
        <v>9</v>
      </c>
      <c r="B12" s="76" t="s">
        <v>65</v>
      </c>
      <c r="C12" s="83">
        <v>0.50000000000000011</v>
      </c>
      <c r="D12" s="78">
        <v>0.50000000000000011</v>
      </c>
      <c r="E12" s="79"/>
      <c r="F12" s="80"/>
      <c r="G12" s="81"/>
    </row>
    <row r="13" spans="1:7">
      <c r="A13" s="72">
        <f t="shared" si="0"/>
        <v>10</v>
      </c>
      <c r="B13" s="76" t="s">
        <v>40</v>
      </c>
      <c r="C13" s="83">
        <v>0.42</v>
      </c>
      <c r="D13" s="78">
        <v>0.42</v>
      </c>
      <c r="E13" s="79"/>
      <c r="F13" s="80"/>
      <c r="G13" s="81"/>
    </row>
    <row r="14" spans="1:7">
      <c r="A14" s="72">
        <f t="shared" si="0"/>
        <v>11</v>
      </c>
      <c r="B14" s="76" t="s">
        <v>18</v>
      </c>
      <c r="C14" s="83">
        <v>0.05</v>
      </c>
      <c r="D14" s="78">
        <v>0.05</v>
      </c>
      <c r="E14" s="79"/>
      <c r="F14" s="80"/>
      <c r="G14" s="81"/>
    </row>
    <row r="15" spans="1:7">
      <c r="A15" s="72">
        <f t="shared" si="0"/>
        <v>12</v>
      </c>
      <c r="B15" s="76" t="s">
        <v>19</v>
      </c>
      <c r="C15" s="83">
        <v>0.08</v>
      </c>
      <c r="D15" s="78">
        <v>0.08</v>
      </c>
      <c r="E15" s="79"/>
      <c r="F15" s="80"/>
      <c r="G15" s="81"/>
    </row>
    <row r="16" spans="1:7">
      <c r="A16" s="72">
        <f t="shared" si="0"/>
        <v>13</v>
      </c>
      <c r="B16" s="76" t="s">
        <v>2</v>
      </c>
      <c r="C16" s="83">
        <v>0.53</v>
      </c>
      <c r="D16" s="78">
        <v>0.53</v>
      </c>
      <c r="E16" s="79"/>
      <c r="F16" s="80"/>
      <c r="G16" s="81"/>
    </row>
    <row r="17" spans="1:7">
      <c r="A17" s="72">
        <f t="shared" si="0"/>
        <v>14</v>
      </c>
      <c r="B17" s="76" t="s">
        <v>45</v>
      </c>
      <c r="C17" s="83">
        <v>1.46</v>
      </c>
      <c r="D17" s="78">
        <v>1.46</v>
      </c>
      <c r="E17" s="79"/>
      <c r="F17" s="80"/>
      <c r="G17" s="81"/>
    </row>
    <row r="18" spans="1:7">
      <c r="A18" s="72">
        <f t="shared" si="0"/>
        <v>15</v>
      </c>
      <c r="B18" s="76" t="s">
        <v>46</v>
      </c>
      <c r="C18" s="83">
        <v>2.0299999999999998</v>
      </c>
      <c r="D18" s="78">
        <v>2.0299999999999998</v>
      </c>
      <c r="E18" s="79"/>
      <c r="F18" s="80"/>
      <c r="G18" s="81"/>
    </row>
    <row r="19" spans="1:7">
      <c r="A19" s="72">
        <f t="shared" si="0"/>
        <v>16</v>
      </c>
      <c r="B19" s="84" t="s">
        <v>66</v>
      </c>
      <c r="C19" s="77">
        <v>0.64</v>
      </c>
      <c r="D19" s="78"/>
      <c r="E19" s="85"/>
      <c r="F19" s="81"/>
      <c r="G19" s="81"/>
    </row>
    <row r="20" spans="1:7" ht="17.25" customHeight="1">
      <c r="A20" s="72">
        <f t="shared" si="0"/>
        <v>17</v>
      </c>
      <c r="B20" s="84" t="s">
        <v>74</v>
      </c>
      <c r="C20" s="77">
        <v>0.4</v>
      </c>
      <c r="D20" s="78">
        <v>0.4</v>
      </c>
      <c r="E20" s="85"/>
      <c r="F20" s="81"/>
      <c r="G20" s="81"/>
    </row>
    <row r="21" spans="1:7" ht="31.5">
      <c r="A21" s="72">
        <f t="shared" si="0"/>
        <v>18</v>
      </c>
      <c r="B21" s="84" t="s">
        <v>75</v>
      </c>
      <c r="C21" s="77">
        <v>0.35</v>
      </c>
      <c r="D21" s="77">
        <v>0.35</v>
      </c>
    </row>
    <row r="22" spans="1:7">
      <c r="A22" s="72">
        <f t="shared" si="0"/>
        <v>19</v>
      </c>
      <c r="B22" s="84" t="s">
        <v>67</v>
      </c>
      <c r="C22" s="77">
        <v>0.23</v>
      </c>
      <c r="D22" s="77">
        <v>0.23</v>
      </c>
    </row>
    <row r="23" spans="1:7">
      <c r="A23" s="72">
        <f t="shared" si="0"/>
        <v>20</v>
      </c>
      <c r="B23" s="84" t="s">
        <v>68</v>
      </c>
      <c r="C23" s="77">
        <v>0.02</v>
      </c>
      <c r="D23" s="77">
        <v>0.02</v>
      </c>
    </row>
    <row r="24" spans="1:7">
      <c r="A24" s="72">
        <f t="shared" si="0"/>
        <v>21</v>
      </c>
      <c r="B24" s="84" t="s">
        <v>20</v>
      </c>
      <c r="C24" s="83">
        <v>1.21</v>
      </c>
      <c r="D24" s="77">
        <v>1.21</v>
      </c>
    </row>
    <row r="25" spans="1:7">
      <c r="A25" s="72">
        <f t="shared" si="0"/>
        <v>22</v>
      </c>
      <c r="B25" s="84" t="s">
        <v>21</v>
      </c>
      <c r="C25" s="83">
        <v>0.12999999999999998</v>
      </c>
      <c r="D25" s="77">
        <v>0.12999999999999998</v>
      </c>
    </row>
    <row r="26" spans="1:7">
      <c r="A26" s="72">
        <f t="shared" si="0"/>
        <v>23</v>
      </c>
      <c r="B26" s="84" t="s">
        <v>22</v>
      </c>
      <c r="C26" s="83">
        <v>1.23</v>
      </c>
      <c r="D26" s="77">
        <v>1.23</v>
      </c>
    </row>
    <row r="27" spans="1:7">
      <c r="A27" s="72">
        <f t="shared" si="0"/>
        <v>24</v>
      </c>
      <c r="B27" s="87" t="s">
        <v>7</v>
      </c>
      <c r="C27" s="88">
        <v>3.42</v>
      </c>
      <c r="D27" s="88">
        <v>3.42</v>
      </c>
    </row>
    <row r="28" spans="1:7">
      <c r="A28" s="86"/>
      <c r="B28" s="89" t="s">
        <v>69</v>
      </c>
      <c r="C28" s="90">
        <f>SUM(C4:C27)</f>
        <v>13.9</v>
      </c>
      <c r="D28" s="90">
        <f>SUM(D4:D27)</f>
        <v>13.260000000000002</v>
      </c>
    </row>
    <row r="29" spans="1:7" ht="31.5">
      <c r="A29" s="86"/>
      <c r="B29" s="87" t="s">
        <v>70</v>
      </c>
      <c r="C29" s="123">
        <f>C28-D28</f>
        <v>0.63999999999999879</v>
      </c>
      <c r="D29" s="124"/>
    </row>
    <row r="30" spans="1:7">
      <c r="D30" s="91"/>
    </row>
    <row r="32" spans="1:7">
      <c r="B32" s="70" t="s">
        <v>72</v>
      </c>
      <c r="C32" s="71" t="s">
        <v>73</v>
      </c>
    </row>
  </sheetData>
  <mergeCells count="1">
    <mergeCell ref="C29:D29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ГИС сводная</vt:lpstr>
      <vt:lpstr>Лист1</vt:lpstr>
      <vt:lpstr>'ГИС сводная'!Область_печати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Пользователь Windows</cp:lastModifiedBy>
  <cp:lastPrinted>2026-09-09T06:56:09Z</cp:lastPrinted>
  <dcterms:created xsi:type="dcterms:W3CDTF">1996-10-08T23:32:33Z</dcterms:created>
  <dcterms:modified xsi:type="dcterms:W3CDTF">2026-09-09T06:56:14Z</dcterms:modified>
</cp:coreProperties>
</file>